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<sst xmlns="http://schemas.openxmlformats.org/spreadsheetml/2006/main" count="1222" uniqueCount="161">
  <si>
    <t>Отчёт о теплопотреблении по прибором УУТЭ за апрель 2022</t>
  </si>
  <si>
    <r>
      <t xml:space="preserve">Абонент:  </t>
    </r>
    <r>
      <rPr>
        <b/>
        <sz val="10"/>
        <rFont val="Arial Cyr"/>
        <family val="0"/>
      </rPr>
      <t>ЖК Клёны ИТП. 1.2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</si>
  <si>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</si>
  <si>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</si>
  <si>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</si>
  <si>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</si>
  <si>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</si>
  <si>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</si>
  <si>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</si>
  <si>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</si>
  <si>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</si>
  <si>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</si>
  <si>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</si>
  <si>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</si>
  <si>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</si>
  <si>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</si>
  <si>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</si>
  <si>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</si>
  <si>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ТВ7-19087839-ч-0422.txt</t>
  </si>
  <si>
    <t>Вычислитель:</t>
  </si>
  <si>
    <t>ТВ7 № 19087839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</si>
  <si>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</si>
  <si>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</si>
  <si>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</si>
  <si>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</si>
  <si>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</si>
  <si>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</si>
  <si>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</si>
  <si>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</si>
  <si>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</si>
  <si>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</si>
  <si>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</si>
  <si>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</si>
  <si>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</si>
  <si>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</si>
  <si>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</si>
  <si>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</si>
  <si>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</si>
  <si>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</si>
  <si>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</si>
  <si>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</si>
  <si>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</si>
  <si>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</si>
  <si>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</si>
  <si>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</si>
  <si>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</si>
  <si>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</si>
  <si>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</si>
  <si>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</si>
  <si>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</si>
  <si>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</si>
  <si>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</si>
  <si>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</si>
  <si>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</si>
  <si>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</si>
  <si>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</si>
  <si>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</si>
  <si>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</si>
  <si>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</si>
  <si>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</si>
  <si>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</si>
  <si>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</si>
  <si>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</si>
  <si>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</si>
  <si>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23.03.2022 по 22.04.2022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</si>
  <si>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</si>
  <si>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</si>
  <si>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</si>
  <si>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</si>
  <si>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</si>
  <si>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</si>
  <si>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</si>
  <si>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</si>
  <si>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</si>
  <si>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</si>
  <si>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</si>
  <si>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</si>
  <si>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</si>
  <si>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</si>
  <si>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</si>
  <si>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</si>
  <si>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</si>
  <si>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</si>
  <si>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</si>
  <si>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</si>
  <si>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</si>
  <si>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</si>
  <si>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</si>
  <si>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</si>
  <si>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</si>
  <si>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</si>
  <si>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</si>
  <si>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</si>
  <si>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</si>
  <si>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</si>
  <si>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23.03.22</t>
  </si>
  <si>
    <t>24.03.22</t>
  </si>
  <si>
    <t>25.03.22</t>
  </si>
  <si>
    <t>26.03.22</t>
  </si>
  <si>
    <t>27.03.22</t>
  </si>
  <si>
    <t>28.03.22</t>
  </si>
  <si>
    <t>29.03.22</t>
  </si>
  <si>
    <t>30.03.22</t>
  </si>
  <si>
    <t>31.03.22</t>
  </si>
  <si>
    <t>01.04.22</t>
  </si>
  <si>
    <t>02.04.22</t>
  </si>
  <si>
    <t>03.04.22</t>
  </si>
  <si>
    <t>04.04.22</t>
  </si>
  <si>
    <t>05.04.22</t>
  </si>
  <si>
    <t>06.04.22</t>
  </si>
  <si>
    <t>07.04.22</t>
  </si>
  <si>
    <t>08.04.22</t>
  </si>
  <si>
    <t>09.04.22</t>
  </si>
  <si>
    <t>10.04.22</t>
  </si>
  <si>
    <t>11.04.22</t>
  </si>
  <si>
    <t>12.04.22</t>
  </si>
  <si>
    <t>13.04.22</t>
  </si>
  <si>
    <t>14.04.22</t>
  </si>
  <si>
    <t>15.04.22</t>
  </si>
  <si>
    <t>16.04.22</t>
  </si>
  <si>
    <t>17.04.22</t>
  </si>
  <si>
    <t>18.04.22</t>
  </si>
  <si>
    <t>19.04.22</t>
  </si>
  <si>
    <t>20.04.22</t>
  </si>
  <si>
    <t>V1!;</t>
  </si>
  <si>
    <t>21.04.22</t>
  </si>
  <si>
    <t>22.04.22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</si>
  <si>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</si>
  <si>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</si>
  <si>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</si>
  <si>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</si>
  <si>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</si>
  <si>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</si>
  <si>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</si>
  <si>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</si>
  <si>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</si>
  <si>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</si>
  <si>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</si>
  <si>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</si>
  <si>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</si>
  <si>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22.03.22 23:00</t>
  </si>
  <si>
    <t>22.04.22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</si>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</sst>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16">
      <selection activeCell="W100" sqref="W100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 t="s">
        <v>3</v>
      </c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340.309020996094</v>
      </c>
      <c r="F30" s="152">
        <v>336.0859375</v>
      </c>
      <c r="G30" s="152">
        <v>4.22305774688721</v>
      </c>
      <c r="H30" s="152">
        <v>74.8351364135742</v>
      </c>
      <c r="I30" s="152">
        <v>53.1478080749512</v>
      </c>
      <c r="J30" s="152">
        <f aca="true" t="shared" si="0" ref="J30:J61">IF(AND(ISNUMBER(H30),ISNUMBER(I30)),H30-I30,"-")</f>
        <v>21.687328338623004</v>
      </c>
      <c r="K30" s="152">
        <v>7.54995226406021</v>
      </c>
      <c r="L30" s="153">
        <v>4.14553247675753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0.0847499966621399</v>
      </c>
      <c r="Q30" s="155">
        <v>0.0874999985098839</v>
      </c>
      <c r="R30" s="156">
        <f aca="true" t="shared" si="2" ref="R30:R61">IF(AND(ISNUMBER(P30),ISNUMBER(Q30)),P30-Q30,"-")</f>
        <v>-0.002750001847743988</v>
      </c>
      <c r="S30" s="157">
        <v>0</v>
      </c>
      <c r="T30" s="158">
        <v>0</v>
      </c>
      <c r="U30" s="159">
        <v>0</v>
      </c>
      <c r="V30" s="160">
        <v>0</v>
      </c>
      <c r="W30" s="161">
        <v>7.63097943282007</v>
      </c>
      <c r="X30" s="13"/>
      <c r="Y30" s="13"/>
      <c r="Z30" s="162">
        <f aca="true" t="shared" si="3" ref="Z30:Z61">E30*H30/1000-F30*I30/1000</f>
        <v>7.604841106072534</v>
      </c>
      <c r="AB30" s="163">
        <v>0.0847499966621399</v>
      </c>
      <c r="AC30" s="163">
        <v>0.0874999985098839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319.157287597656</v>
      </c>
      <c r="F31" s="158">
        <v>315.031158447266</v>
      </c>
      <c r="G31" s="158">
        <v>4.12613439559937</v>
      </c>
      <c r="H31" s="158">
        <v>77.2079925537109</v>
      </c>
      <c r="I31" s="158">
        <v>53.709903717041</v>
      </c>
      <c r="J31" s="158">
        <f t="shared" si="0"/>
        <v>23.498088836669893</v>
      </c>
      <c r="K31" s="158">
        <v>7.91349461725426</v>
      </c>
      <c r="L31" s="168">
        <v>3.86991178381065</v>
      </c>
      <c r="M31" s="169">
        <v>0</v>
      </c>
      <c r="N31" s="158">
        <v>0</v>
      </c>
      <c r="O31" s="155">
        <f t="shared" si="1"/>
        <v>0</v>
      </c>
      <c r="P31" s="158">
        <v>0.0467500016093254</v>
      </c>
      <c r="Q31" s="158">
        <v>0.0377499982714653</v>
      </c>
      <c r="R31" s="156">
        <f t="shared" si="2"/>
        <v>0.0090000033378601</v>
      </c>
      <c r="S31" s="157">
        <v>0</v>
      </c>
      <c r="T31" s="158">
        <v>0</v>
      </c>
      <c r="U31" s="170">
        <v>0</v>
      </c>
      <c r="V31" s="171">
        <v>0</v>
      </c>
      <c r="W31" s="172">
        <v>7.75034179133536</v>
      </c>
      <c r="X31" s="13"/>
      <c r="Y31" s="13"/>
      <c r="Z31" s="162">
        <f t="shared" si="3"/>
        <v>7.721200296231842</v>
      </c>
      <c r="AB31" s="163">
        <v>0.0467500016093254</v>
      </c>
      <c r="AC31" s="163">
        <v>0.0377499982714653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298.286224365234</v>
      </c>
      <c r="F32" s="158">
        <v>294.425537109375</v>
      </c>
      <c r="G32" s="158">
        <v>3.86068725585938</v>
      </c>
      <c r="H32" s="158">
        <v>76.6478271484375</v>
      </c>
      <c r="I32" s="158">
        <v>53.1179962158203</v>
      </c>
      <c r="J32" s="158">
        <f t="shared" si="0"/>
        <v>23.5298309326172</v>
      </c>
      <c r="K32" s="158">
        <v>8.00008155259612</v>
      </c>
      <c r="L32" s="168">
        <v>3.89207332274393</v>
      </c>
      <c r="M32" s="169">
        <v>0</v>
      </c>
      <c r="N32" s="158">
        <v>0</v>
      </c>
      <c r="O32" s="155">
        <f t="shared" si="1"/>
        <v>0</v>
      </c>
      <c r="P32" s="158">
        <v>0.0282499995082617</v>
      </c>
      <c r="Q32" s="158">
        <v>0.0215000007301569</v>
      </c>
      <c r="R32" s="156">
        <f t="shared" si="2"/>
        <v>0.006749998778104803</v>
      </c>
      <c r="S32" s="157">
        <v>0</v>
      </c>
      <c r="T32" s="158">
        <v>0</v>
      </c>
      <c r="U32" s="170">
        <v>0</v>
      </c>
      <c r="V32" s="171">
        <v>0</v>
      </c>
      <c r="W32" s="172">
        <v>7.25120348723989</v>
      </c>
      <c r="X32" s="13"/>
      <c r="Y32" s="13"/>
      <c r="Z32" s="162">
        <f t="shared" si="3"/>
        <v>7.22369639988986</v>
      </c>
      <c r="AB32" s="163">
        <v>0.0282499995082617</v>
      </c>
      <c r="AC32" s="163">
        <v>0.0215000007301569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394.875274658203</v>
      </c>
      <c r="F33" s="158">
        <v>389.986480712891</v>
      </c>
      <c r="G33" s="158">
        <v>4.88878917694092</v>
      </c>
      <c r="H33" s="158">
        <v>75.1865310668945</v>
      </c>
      <c r="I33" s="158">
        <v>54.0117340087891</v>
      </c>
      <c r="J33" s="158">
        <f t="shared" si="0"/>
        <v>21.174797058105405</v>
      </c>
      <c r="K33" s="158">
        <v>7.58966458458082</v>
      </c>
      <c r="L33" s="168">
        <v>4.15612670374389</v>
      </c>
      <c r="M33" s="169">
        <v>0</v>
      </c>
      <c r="N33" s="158">
        <v>0</v>
      </c>
      <c r="O33" s="155">
        <f t="shared" si="1"/>
        <v>0</v>
      </c>
      <c r="P33" s="158">
        <v>0.0405000001192093</v>
      </c>
      <c r="Q33" s="158">
        <v>0.0485000014305115</v>
      </c>
      <c r="R33" s="156">
        <f t="shared" si="2"/>
        <v>-0.008000001311302199</v>
      </c>
      <c r="S33" s="157">
        <v>0</v>
      </c>
      <c r="T33" s="158">
        <v>0</v>
      </c>
      <c r="U33" s="170">
        <v>0</v>
      </c>
      <c r="V33" s="171">
        <v>0</v>
      </c>
      <c r="W33" s="172">
        <v>8.65535111052379</v>
      </c>
      <c r="X33" s="13"/>
      <c r="Y33" s="13"/>
      <c r="Z33" s="162">
        <f t="shared" si="3"/>
        <v>8.62545604234905</v>
      </c>
      <c r="AB33" s="163">
        <v>0.0405000001192093</v>
      </c>
      <c r="AC33" s="163">
        <v>0.0485000014305115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461.042999267578</v>
      </c>
      <c r="F34" s="158">
        <v>455.326202392578</v>
      </c>
      <c r="G34" s="158">
        <v>5.71678161621094</v>
      </c>
      <c r="H34" s="158">
        <v>76.3764343261719</v>
      </c>
      <c r="I34" s="158">
        <v>55.592945098877</v>
      </c>
      <c r="J34" s="158">
        <f t="shared" si="0"/>
        <v>20.7834892272949</v>
      </c>
      <c r="K34" s="158">
        <v>7.28893027671473</v>
      </c>
      <c r="L34" s="168">
        <v>4.32391183535178</v>
      </c>
      <c r="M34" s="169">
        <v>0</v>
      </c>
      <c r="N34" s="158">
        <v>0</v>
      </c>
      <c r="O34" s="155">
        <f t="shared" si="1"/>
        <v>0</v>
      </c>
      <c r="P34" s="158">
        <v>0.0152500001713634</v>
      </c>
      <c r="Q34" s="158">
        <v>0.0142500000074506</v>
      </c>
      <c r="R34" s="156">
        <f t="shared" si="2"/>
        <v>0.0010000001639128009</v>
      </c>
      <c r="S34" s="157">
        <v>0</v>
      </c>
      <c r="T34" s="158">
        <v>0</v>
      </c>
      <c r="U34" s="170">
        <v>0</v>
      </c>
      <c r="V34" s="171">
        <v>0</v>
      </c>
      <c r="W34" s="172">
        <v>9.93245377107348</v>
      </c>
      <c r="X34" s="13"/>
      <c r="Y34" s="13"/>
      <c r="Z34" s="162">
        <f t="shared" si="3"/>
        <v>9.899895783410752</v>
      </c>
      <c r="AB34" s="163">
        <v>0.0152500001713634</v>
      </c>
      <c r="AC34" s="163">
        <v>0.0142500000074506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402.657958984375</v>
      </c>
      <c r="F35" s="158">
        <v>397.589782714844</v>
      </c>
      <c r="G35" s="158">
        <v>5.06818675994873</v>
      </c>
      <c r="H35" s="158">
        <v>76.5263824462891</v>
      </c>
      <c r="I35" s="158">
        <v>54.9658126831055</v>
      </c>
      <c r="J35" s="158">
        <f t="shared" si="0"/>
        <v>21.560569763183608</v>
      </c>
      <c r="K35" s="158">
        <v>7.55259375515242</v>
      </c>
      <c r="L35" s="168">
        <v>4.10437541985262</v>
      </c>
      <c r="M35" s="169">
        <v>0</v>
      </c>
      <c r="N35" s="158">
        <v>0</v>
      </c>
      <c r="O35" s="155">
        <f t="shared" si="1"/>
        <v>0</v>
      </c>
      <c r="P35" s="158">
        <v>0.0307500008493662</v>
      </c>
      <c r="Q35" s="158">
        <v>0.0287500005215406</v>
      </c>
      <c r="R35" s="156">
        <f t="shared" si="2"/>
        <v>0.0020000003278255983</v>
      </c>
      <c r="S35" s="157">
        <v>0</v>
      </c>
      <c r="T35" s="158">
        <v>0</v>
      </c>
      <c r="U35" s="170">
        <v>0</v>
      </c>
      <c r="V35" s="171">
        <v>0</v>
      </c>
      <c r="W35" s="172">
        <v>8.9916591146813</v>
      </c>
      <c r="X35" s="13"/>
      <c r="Y35" s="13"/>
      <c r="Z35" s="162">
        <f t="shared" si="3"/>
        <v>8.960111442859745</v>
      </c>
      <c r="AB35" s="163">
        <v>0.0307500008493662</v>
      </c>
      <c r="AC35" s="163">
        <v>0.0287500005215406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428.765777587891</v>
      </c>
      <c r="F36" s="158">
        <v>423.400268554688</v>
      </c>
      <c r="G36" s="158">
        <v>5.36551666259766</v>
      </c>
      <c r="H36" s="158">
        <v>78.5953369140625</v>
      </c>
      <c r="I36" s="158">
        <v>56.7159423828125</v>
      </c>
      <c r="J36" s="158">
        <f t="shared" si="0"/>
        <v>21.87939453125</v>
      </c>
      <c r="K36" s="158">
        <v>7.51917214627569</v>
      </c>
      <c r="L36" s="168">
        <v>4.23843504347056</v>
      </c>
      <c r="M36" s="169">
        <v>0</v>
      </c>
      <c r="N36" s="158">
        <v>0</v>
      </c>
      <c r="O36" s="155">
        <f t="shared" si="1"/>
        <v>0</v>
      </c>
      <c r="P36" s="158">
        <v>0.0225000008940697</v>
      </c>
      <c r="Q36" s="158">
        <v>0.0189999993890524</v>
      </c>
      <c r="R36" s="156">
        <f t="shared" si="2"/>
        <v>0.003500001505017298</v>
      </c>
      <c r="S36" s="157">
        <v>0</v>
      </c>
      <c r="T36" s="158">
        <v>0</v>
      </c>
      <c r="U36" s="170">
        <v>0</v>
      </c>
      <c r="V36" s="171">
        <v>0</v>
      </c>
      <c r="W36" s="172">
        <v>9.71961410929187</v>
      </c>
      <c r="X36" s="13"/>
      <c r="Y36" s="13"/>
      <c r="Z36" s="162">
        <f t="shared" si="3"/>
        <v>9.685445510525255</v>
      </c>
      <c r="AB36" s="163">
        <v>0.0225000008940697</v>
      </c>
      <c r="AC36" s="163">
        <v>0.0189999993890524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383.345977783203</v>
      </c>
      <c r="F37" s="158">
        <v>378.485382080078</v>
      </c>
      <c r="G37" s="158">
        <v>4.8606071472168</v>
      </c>
      <c r="H37" s="158">
        <v>79.1516265869141</v>
      </c>
      <c r="I37" s="158">
        <v>55.585205078125</v>
      </c>
      <c r="J37" s="158">
        <f t="shared" si="0"/>
        <v>23.566421508789105</v>
      </c>
      <c r="K37" s="158">
        <v>7.65303788225939</v>
      </c>
      <c r="L37" s="168">
        <v>4.13897068710464</v>
      </c>
      <c r="M37" s="169">
        <v>0</v>
      </c>
      <c r="N37" s="158">
        <v>0</v>
      </c>
      <c r="O37" s="155">
        <f t="shared" si="1"/>
        <v>0</v>
      </c>
      <c r="P37" s="158">
        <v>0.0337500013411045</v>
      </c>
      <c r="Q37" s="158">
        <v>0.0300000011920929</v>
      </c>
      <c r="R37" s="156">
        <f t="shared" si="2"/>
        <v>0.0037500001490116015</v>
      </c>
      <c r="S37" s="157">
        <v>0</v>
      </c>
      <c r="T37" s="158">
        <v>0</v>
      </c>
      <c r="U37" s="170">
        <v>0</v>
      </c>
      <c r="V37" s="171">
        <v>0</v>
      </c>
      <c r="W37" s="172">
        <v>9.33647702436592</v>
      </c>
      <c r="X37" s="13"/>
      <c r="Y37" s="13"/>
      <c r="Z37" s="162">
        <f t="shared" si="3"/>
        <v>9.304270105097924</v>
      </c>
      <c r="AB37" s="163">
        <v>0.0337500013411045</v>
      </c>
      <c r="AC37" s="163">
        <v>0.0300000011920929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341.58349609375</v>
      </c>
      <c r="F38" s="158">
        <v>337.229095458984</v>
      </c>
      <c r="G38" s="158">
        <v>4.35438442230225</v>
      </c>
      <c r="H38" s="158">
        <v>81.5601119995117</v>
      </c>
      <c r="I38" s="158">
        <v>54.9201545715332</v>
      </c>
      <c r="J38" s="158">
        <f t="shared" si="0"/>
        <v>26.6399574279785</v>
      </c>
      <c r="K38" s="158">
        <v>7.75895219340453</v>
      </c>
      <c r="L38" s="168">
        <v>3.99879083924534</v>
      </c>
      <c r="M38" s="169">
        <v>0</v>
      </c>
      <c r="N38" s="158">
        <v>0</v>
      </c>
      <c r="O38" s="155">
        <f t="shared" si="1"/>
        <v>0</v>
      </c>
      <c r="P38" s="158">
        <v>0.0272499993443489</v>
      </c>
      <c r="Q38" s="158">
        <v>0.025000000372529</v>
      </c>
      <c r="R38" s="156">
        <f t="shared" si="2"/>
        <v>0.002249998971819902</v>
      </c>
      <c r="S38" s="157">
        <v>0</v>
      </c>
      <c r="T38" s="158">
        <v>0</v>
      </c>
      <c r="U38" s="170">
        <v>0</v>
      </c>
      <c r="V38" s="171">
        <v>0</v>
      </c>
      <c r="W38" s="172">
        <v>9.3709211858806</v>
      </c>
      <c r="X38" s="13"/>
      <c r="Y38" s="13"/>
      <c r="Z38" s="162">
        <f t="shared" si="3"/>
        <v>9.338914149965294</v>
      </c>
      <c r="AB38" s="163">
        <v>0.0272499993443489</v>
      </c>
      <c r="AC38" s="163">
        <v>0.025000000372529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345.473907470703</v>
      </c>
      <c r="F39" s="158">
        <v>341.085479736328</v>
      </c>
      <c r="G39" s="158">
        <v>4.38842296600342</v>
      </c>
      <c r="H39" s="158">
        <v>80.4993362426758</v>
      </c>
      <c r="I39" s="158">
        <v>55.2724151611328</v>
      </c>
      <c r="J39" s="158">
        <f t="shared" si="0"/>
        <v>25.226921081542997</v>
      </c>
      <c r="K39" s="158">
        <v>7.80747758820885</v>
      </c>
      <c r="L39" s="168">
        <v>4.00630808771023</v>
      </c>
      <c r="M39" s="169">
        <v>0</v>
      </c>
      <c r="N39" s="158">
        <v>0</v>
      </c>
      <c r="O39" s="155">
        <f t="shared" si="1"/>
        <v>0</v>
      </c>
      <c r="P39" s="158">
        <v>0.0205000005662441</v>
      </c>
      <c r="Q39" s="158">
        <v>0.0150000005960464</v>
      </c>
      <c r="R39" s="156">
        <f t="shared" si="2"/>
        <v>0.005499999970197702</v>
      </c>
      <c r="S39" s="157">
        <v>0</v>
      </c>
      <c r="T39" s="158">
        <v>0</v>
      </c>
      <c r="U39" s="170">
        <v>0</v>
      </c>
      <c r="V39" s="171">
        <v>0</v>
      </c>
      <c r="W39" s="172">
        <v>8.9897603306215</v>
      </c>
      <c r="X39" s="13"/>
      <c r="Y39" s="13"/>
      <c r="Z39" s="162">
        <f t="shared" si="3"/>
        <v>8.95780199913472</v>
      </c>
      <c r="AB39" s="163">
        <v>0.0205000005662441</v>
      </c>
      <c r="AC39" s="163">
        <v>0.0150000005960464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307.416351318359</v>
      </c>
      <c r="F40" s="158">
        <v>303.543151855469</v>
      </c>
      <c r="G40" s="158">
        <v>3.87320041656494</v>
      </c>
      <c r="H40" s="158">
        <v>81.1566009521484</v>
      </c>
      <c r="I40" s="158">
        <v>53.9170379638672</v>
      </c>
      <c r="J40" s="158">
        <f t="shared" si="0"/>
        <v>27.239562988281193</v>
      </c>
      <c r="K40" s="158">
        <v>7.95294011435345</v>
      </c>
      <c r="L40" s="168">
        <v>3.89380250869821</v>
      </c>
      <c r="M40" s="169">
        <v>0</v>
      </c>
      <c r="N40" s="158">
        <v>0</v>
      </c>
      <c r="O40" s="155">
        <f t="shared" si="1"/>
        <v>0</v>
      </c>
      <c r="P40" s="158">
        <v>0.0217499993741512</v>
      </c>
      <c r="Q40" s="158">
        <v>0.0145000005140901</v>
      </c>
      <c r="R40" s="156">
        <f t="shared" si="2"/>
        <v>0.007249998860061099</v>
      </c>
      <c r="S40" s="157">
        <v>0</v>
      </c>
      <c r="T40" s="158">
        <v>0</v>
      </c>
      <c r="U40" s="170">
        <v>0</v>
      </c>
      <c r="V40" s="171">
        <v>0</v>
      </c>
      <c r="W40" s="172">
        <v>8.61314963255751</v>
      </c>
      <c r="X40" s="13"/>
      <c r="Y40" s="13"/>
      <c r="Z40" s="162">
        <f t="shared" si="3"/>
        <v>8.582718507846291</v>
      </c>
      <c r="AB40" s="163">
        <v>0.0217499993741512</v>
      </c>
      <c r="AC40" s="163">
        <v>0.0145000005140901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332.860412597656</v>
      </c>
      <c r="F41" s="158">
        <v>328.723449707031</v>
      </c>
      <c r="G41" s="158">
        <v>4.1369686126709</v>
      </c>
      <c r="H41" s="158">
        <v>80.3978881835938</v>
      </c>
      <c r="I41" s="158">
        <v>54.4961318969727</v>
      </c>
      <c r="J41" s="158">
        <f t="shared" si="0"/>
        <v>25.901756286621108</v>
      </c>
      <c r="K41" s="158">
        <v>7.85456007002354</v>
      </c>
      <c r="L41" s="168">
        <v>3.98296103833623</v>
      </c>
      <c r="M41" s="169">
        <v>0</v>
      </c>
      <c r="N41" s="158">
        <v>0</v>
      </c>
      <c r="O41" s="155">
        <f t="shared" si="1"/>
        <v>0</v>
      </c>
      <c r="P41" s="158">
        <v>0.0452500022947788</v>
      </c>
      <c r="Q41" s="158">
        <v>0.0412500016391277</v>
      </c>
      <c r="R41" s="156">
        <f t="shared" si="2"/>
        <v>0.004000000655651106</v>
      </c>
      <c r="S41" s="157">
        <v>0</v>
      </c>
      <c r="T41" s="158">
        <v>0</v>
      </c>
      <c r="U41" s="170">
        <v>0</v>
      </c>
      <c r="V41" s="171">
        <v>0</v>
      </c>
      <c r="W41" s="172">
        <v>8.87839628106443</v>
      </c>
      <c r="X41" s="13"/>
      <c r="Y41" s="13"/>
      <c r="Z41" s="162">
        <f t="shared" si="3"/>
        <v>8.847117759909015</v>
      </c>
      <c r="AB41" s="163">
        <v>0.0452500022947788</v>
      </c>
      <c r="AC41" s="163">
        <v>0.0412500016391277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282.3515625</v>
      </c>
      <c r="F42" s="158">
        <v>278.764495849609</v>
      </c>
      <c r="G42" s="158">
        <v>3.58707523345947</v>
      </c>
      <c r="H42" s="158">
        <v>80.3575286865234</v>
      </c>
      <c r="I42" s="158">
        <v>53.0103034973145</v>
      </c>
      <c r="J42" s="158">
        <f t="shared" si="0"/>
        <v>27.347225189208892</v>
      </c>
      <c r="K42" s="158">
        <v>8.06983673165255</v>
      </c>
      <c r="L42" s="168">
        <v>3.80435284370972</v>
      </c>
      <c r="M42" s="169">
        <v>0</v>
      </c>
      <c r="N42" s="158">
        <v>0</v>
      </c>
      <c r="O42" s="155">
        <f t="shared" si="1"/>
        <v>0</v>
      </c>
      <c r="P42" s="158">
        <v>0.0379999987781048</v>
      </c>
      <c r="Q42" s="158">
        <v>0.031750001013279</v>
      </c>
      <c r="R42" s="156">
        <f t="shared" si="2"/>
        <v>0.0062499977648258</v>
      </c>
      <c r="S42" s="157">
        <v>0</v>
      </c>
      <c r="T42" s="158">
        <v>0</v>
      </c>
      <c r="U42" s="170">
        <v>0</v>
      </c>
      <c r="V42" s="171">
        <v>0</v>
      </c>
      <c r="W42" s="172">
        <v>7.94006530610107</v>
      </c>
      <c r="X42" s="13"/>
      <c r="Y42" s="13"/>
      <c r="Z42" s="162">
        <f t="shared" si="3"/>
        <v>7.9116832540148145</v>
      </c>
      <c r="AB42" s="163">
        <v>0.0379999987781048</v>
      </c>
      <c r="AC42" s="163">
        <v>0.031750001013279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289.704620361328</v>
      </c>
      <c r="F43" s="158">
        <v>286.068939208984</v>
      </c>
      <c r="G43" s="158">
        <v>3.63568210601807</v>
      </c>
      <c r="H43" s="158">
        <v>79.6808013916016</v>
      </c>
      <c r="I43" s="158">
        <v>52.9030151367188</v>
      </c>
      <c r="J43" s="158">
        <f t="shared" si="0"/>
        <v>26.777786254882805</v>
      </c>
      <c r="K43" s="158">
        <v>8.04527925211055</v>
      </c>
      <c r="L43" s="168">
        <v>3.84780859350711</v>
      </c>
      <c r="M43" s="169">
        <v>0</v>
      </c>
      <c r="N43" s="158">
        <v>0</v>
      </c>
      <c r="O43" s="155">
        <f t="shared" si="1"/>
        <v>0</v>
      </c>
      <c r="P43" s="158">
        <v>0.0237499997019768</v>
      </c>
      <c r="Q43" s="158">
        <v>0.0187500007450581</v>
      </c>
      <c r="R43" s="156">
        <f t="shared" si="2"/>
        <v>0.004999998956918699</v>
      </c>
      <c r="S43" s="157">
        <v>0</v>
      </c>
      <c r="T43" s="158">
        <v>0</v>
      </c>
      <c r="U43" s="170">
        <v>0</v>
      </c>
      <c r="V43" s="171">
        <v>0</v>
      </c>
      <c r="W43" s="172">
        <v>7.9784172818348</v>
      </c>
      <c r="X43" s="13"/>
      <c r="Y43" s="13"/>
      <c r="Z43" s="162">
        <f t="shared" si="3"/>
        <v>7.9499868961223505</v>
      </c>
      <c r="AB43" s="163">
        <v>0.0237499997019768</v>
      </c>
      <c r="AC43" s="163">
        <v>0.0187500007450581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328.543029785156</v>
      </c>
      <c r="F44" s="158">
        <v>324.429901123047</v>
      </c>
      <c r="G44" s="158">
        <v>4.11312770843506</v>
      </c>
      <c r="H44" s="158">
        <v>80.7699661254883</v>
      </c>
      <c r="I44" s="158">
        <v>54.6611785888672</v>
      </c>
      <c r="J44" s="158">
        <f t="shared" si="0"/>
        <v>26.108787536621094</v>
      </c>
      <c r="K44" s="158">
        <v>7.87942752666103</v>
      </c>
      <c r="L44" s="168">
        <v>3.91332255653929</v>
      </c>
      <c r="M44" s="169">
        <v>0</v>
      </c>
      <c r="N44" s="158">
        <v>0</v>
      </c>
      <c r="O44" s="155">
        <f t="shared" si="1"/>
        <v>0</v>
      </c>
      <c r="P44" s="158">
        <v>0.0437499992549419</v>
      </c>
      <c r="Q44" s="158">
        <v>0.0344999991357327</v>
      </c>
      <c r="R44" s="156">
        <f t="shared" si="2"/>
        <v>0.0092500001192092</v>
      </c>
      <c r="S44" s="157">
        <v>0</v>
      </c>
      <c r="T44" s="158">
        <v>0</v>
      </c>
      <c r="U44" s="170">
        <v>0</v>
      </c>
      <c r="V44" s="171">
        <v>0</v>
      </c>
      <c r="W44" s="172">
        <v>8.83435341990004</v>
      </c>
      <c r="X44" s="13"/>
      <c r="Y44" s="13"/>
      <c r="Z44" s="162">
        <f t="shared" si="3"/>
        <v>8.802688621656944</v>
      </c>
      <c r="AB44" s="163">
        <v>0.0437499992549419</v>
      </c>
      <c r="AC44" s="163">
        <v>0.0344999991357327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337.02490234375</v>
      </c>
      <c r="F45" s="158">
        <v>332.878692626953</v>
      </c>
      <c r="G45" s="158">
        <v>4.14621829986572</v>
      </c>
      <c r="H45" s="158">
        <v>77.7861022949219</v>
      </c>
      <c r="I45" s="158">
        <v>54.4751892089844</v>
      </c>
      <c r="J45" s="158">
        <f t="shared" si="0"/>
        <v>23.3109130859375</v>
      </c>
      <c r="K45" s="158">
        <v>7.93319335777391</v>
      </c>
      <c r="L45" s="168">
        <v>3.92793341810522</v>
      </c>
      <c r="M45" s="169">
        <v>0</v>
      </c>
      <c r="N45" s="158">
        <v>0</v>
      </c>
      <c r="O45" s="155">
        <f t="shared" si="1"/>
        <v>0</v>
      </c>
      <c r="P45" s="158">
        <v>0.0549999997019768</v>
      </c>
      <c r="Q45" s="158">
        <v>0.0414999984204769</v>
      </c>
      <c r="R45" s="156">
        <f t="shared" si="2"/>
        <v>0.013500001281499897</v>
      </c>
      <c r="S45" s="157">
        <v>0</v>
      </c>
      <c r="T45" s="158">
        <v>0</v>
      </c>
      <c r="U45" s="170">
        <v>0</v>
      </c>
      <c r="V45" s="171">
        <v>0</v>
      </c>
      <c r="W45" s="172">
        <v>8.11322274995736</v>
      </c>
      <c r="X45" s="13"/>
      <c r="Y45" s="13"/>
      <c r="Z45" s="162">
        <f t="shared" si="3"/>
        <v>8.082223765154374</v>
      </c>
      <c r="AB45" s="163">
        <v>0.0549999997019768</v>
      </c>
      <c r="AC45" s="163">
        <v>0.0414999984204769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274.433380126953</v>
      </c>
      <c r="F46" s="158">
        <v>270.981079101563</v>
      </c>
      <c r="G46" s="158">
        <v>3.45230197906494</v>
      </c>
      <c r="H46" s="158">
        <v>77.1910934448242</v>
      </c>
      <c r="I46" s="158">
        <v>53.0603713989258</v>
      </c>
      <c r="J46" s="158">
        <f t="shared" si="0"/>
        <v>24.130722045898402</v>
      </c>
      <c r="K46" s="158">
        <v>8.18404931198358</v>
      </c>
      <c r="L46" s="168">
        <v>3.75746607292394</v>
      </c>
      <c r="M46" s="169">
        <v>0</v>
      </c>
      <c r="N46" s="158">
        <v>0</v>
      </c>
      <c r="O46" s="155">
        <f t="shared" si="1"/>
        <v>0</v>
      </c>
      <c r="P46" s="158">
        <v>0.0434999987483025</v>
      </c>
      <c r="Q46" s="158">
        <v>0.0382499992847443</v>
      </c>
      <c r="R46" s="156">
        <f t="shared" si="2"/>
        <v>0.005249999463558204</v>
      </c>
      <c r="S46" s="157">
        <v>0</v>
      </c>
      <c r="T46" s="158">
        <v>0</v>
      </c>
      <c r="U46" s="170">
        <v>0</v>
      </c>
      <c r="V46" s="171">
        <v>0</v>
      </c>
      <c r="W46" s="172">
        <v>6.83256806941865</v>
      </c>
      <c r="X46" s="13"/>
      <c r="Y46" s="13"/>
      <c r="Z46" s="162">
        <f t="shared" si="3"/>
        <v>6.805455990547969</v>
      </c>
      <c r="AB46" s="163">
        <v>0.0434999987483025</v>
      </c>
      <c r="AC46" s="163">
        <v>0.0382499992847443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3</v>
      </c>
      <c r="E47" s="167">
        <v>335.579895019531</v>
      </c>
      <c r="F47" s="158">
        <v>331.526428222656</v>
      </c>
      <c r="G47" s="158">
        <v>4.05346202850342</v>
      </c>
      <c r="H47" s="158">
        <v>74.7559814453125</v>
      </c>
      <c r="I47" s="158">
        <v>53.9683494567871</v>
      </c>
      <c r="J47" s="158">
        <f t="shared" si="0"/>
        <v>20.787631988525398</v>
      </c>
      <c r="K47" s="158">
        <v>7.95138475869194</v>
      </c>
      <c r="L47" s="168">
        <v>3.89741465355808</v>
      </c>
      <c r="M47" s="169">
        <v>0</v>
      </c>
      <c r="N47" s="158">
        <v>0</v>
      </c>
      <c r="O47" s="155">
        <f t="shared" si="1"/>
        <v>0</v>
      </c>
      <c r="P47" s="158">
        <v>0.0205000005662441</v>
      </c>
      <c r="Q47" s="158">
        <v>0.0215000007301569</v>
      </c>
      <c r="R47" s="156">
        <f t="shared" si="2"/>
        <v>-0.0010000001639127974</v>
      </c>
      <c r="S47" s="157">
        <v>0</v>
      </c>
      <c r="T47" s="158">
        <v>0</v>
      </c>
      <c r="U47" s="170">
        <v>0</v>
      </c>
      <c r="V47" s="171">
        <v>0</v>
      </c>
      <c r="W47" s="172">
        <v>7.22439774039186</v>
      </c>
      <c r="X47" s="13"/>
      <c r="Y47" s="13"/>
      <c r="Z47" s="162">
        <f t="shared" si="3"/>
        <v>7.194670273019231</v>
      </c>
      <c r="AB47" s="163">
        <v>0.0205000005662441</v>
      </c>
      <c r="AC47" s="163">
        <v>0.0215000007301569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113</v>
      </c>
      <c r="C48" s="165">
        <v>24</v>
      </c>
      <c r="D48" s="166" t="s">
        <v>3</v>
      </c>
      <c r="E48" s="167">
        <v>374.248413085938</v>
      </c>
      <c r="F48" s="158">
        <v>369.753326416016</v>
      </c>
      <c r="G48" s="158">
        <v>4.49506855010986</v>
      </c>
      <c r="H48" s="158">
        <v>72.4172592163086</v>
      </c>
      <c r="I48" s="158">
        <v>52.7732276916504</v>
      </c>
      <c r="J48" s="158">
        <f t="shared" si="0"/>
        <v>19.644031524658196</v>
      </c>
      <c r="K48" s="158">
        <v>7.74982124064838</v>
      </c>
      <c r="L48" s="168">
        <v>4.02056855359861</v>
      </c>
      <c r="M48" s="169">
        <v>0</v>
      </c>
      <c r="N48" s="158">
        <v>0</v>
      </c>
      <c r="O48" s="155">
        <f t="shared" si="1"/>
        <v>0</v>
      </c>
      <c r="P48" s="158">
        <v>0.0287500005215406</v>
      </c>
      <c r="Q48" s="158">
        <v>0.0217500012367964</v>
      </c>
      <c r="R48" s="156">
        <f t="shared" si="2"/>
        <v>0.0069999992847442</v>
      </c>
      <c r="S48" s="157">
        <v>0</v>
      </c>
      <c r="T48" s="158">
        <v>0</v>
      </c>
      <c r="U48" s="170">
        <v>0</v>
      </c>
      <c r="V48" s="171">
        <v>0</v>
      </c>
      <c r="W48" s="172">
        <v>7.6188628398166</v>
      </c>
      <c r="X48" s="13"/>
      <c r="Y48" s="13"/>
      <c r="Z48" s="162">
        <f t="shared" si="3"/>
        <v>7.588967857038966</v>
      </c>
      <c r="AB48" s="163">
        <v>0.0287500005215406</v>
      </c>
      <c r="AC48" s="163">
        <v>0.0217500012367964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114</v>
      </c>
      <c r="C49" s="165">
        <v>24</v>
      </c>
      <c r="D49" s="166" t="s">
        <v>3</v>
      </c>
      <c r="E49" s="167">
        <v>392.8486328125</v>
      </c>
      <c r="F49" s="158">
        <v>388.09521484375</v>
      </c>
      <c r="G49" s="158">
        <v>4.75340270996094</v>
      </c>
      <c r="H49" s="158">
        <v>70.8131332397461</v>
      </c>
      <c r="I49" s="158">
        <v>53.7283744812012</v>
      </c>
      <c r="J49" s="158">
        <f t="shared" si="0"/>
        <v>17.084758758544893</v>
      </c>
      <c r="K49" s="158">
        <v>7.76414886824079</v>
      </c>
      <c r="L49" s="168">
        <v>4.04707767324577</v>
      </c>
      <c r="M49" s="169">
        <v>0</v>
      </c>
      <c r="N49" s="158">
        <v>0</v>
      </c>
      <c r="O49" s="155">
        <f t="shared" si="1"/>
        <v>0</v>
      </c>
      <c r="P49" s="158">
        <v>0.0415000021457672</v>
      </c>
      <c r="Q49" s="158">
        <v>0.0425000004470348</v>
      </c>
      <c r="R49" s="156">
        <f t="shared" si="2"/>
        <v>-0.000999998301267603</v>
      </c>
      <c r="S49" s="157">
        <v>0</v>
      </c>
      <c r="T49" s="158">
        <v>0</v>
      </c>
      <c r="U49" s="170">
        <v>0</v>
      </c>
      <c r="V49" s="171">
        <v>0</v>
      </c>
      <c r="W49" s="172">
        <v>6.9978497506008</v>
      </c>
      <c r="X49" s="13"/>
      <c r="Y49" s="13"/>
      <c r="Z49" s="162">
        <f t="shared" si="3"/>
        <v>6.967117540916416</v>
      </c>
      <c r="AB49" s="163">
        <v>0.0415000021457672</v>
      </c>
      <c r="AC49" s="163">
        <v>0.0425000004470348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115</v>
      </c>
      <c r="C50" s="165">
        <v>24</v>
      </c>
      <c r="D50" s="166" t="s">
        <v>3</v>
      </c>
      <c r="E50" s="167">
        <v>410.37841796875</v>
      </c>
      <c r="F50" s="158">
        <v>405.385437011719</v>
      </c>
      <c r="G50" s="158">
        <v>4.99298477172852</v>
      </c>
      <c r="H50" s="158">
        <v>70.7997055053711</v>
      </c>
      <c r="I50" s="158">
        <v>54.2120590209961</v>
      </c>
      <c r="J50" s="158">
        <f t="shared" si="0"/>
        <v>16.587646484374993</v>
      </c>
      <c r="K50" s="158">
        <v>7.74613616000134</v>
      </c>
      <c r="L50" s="168">
        <v>3.99261408976891</v>
      </c>
      <c r="M50" s="169">
        <v>0</v>
      </c>
      <c r="N50" s="158">
        <v>0</v>
      </c>
      <c r="O50" s="155">
        <f t="shared" si="1"/>
        <v>0</v>
      </c>
      <c r="P50" s="158">
        <v>0.0285000000149012</v>
      </c>
      <c r="Q50" s="158">
        <v>0.0282499995082617</v>
      </c>
      <c r="R50" s="156">
        <f t="shared" si="2"/>
        <v>0.00025000050663949794</v>
      </c>
      <c r="S50" s="157">
        <v>0</v>
      </c>
      <c r="T50" s="158">
        <v>0</v>
      </c>
      <c r="U50" s="170">
        <v>0</v>
      </c>
      <c r="V50" s="171">
        <v>0</v>
      </c>
      <c r="W50" s="172">
        <v>7.11023061542214</v>
      </c>
      <c r="X50" s="13"/>
      <c r="Y50" s="13"/>
      <c r="Z50" s="162">
        <f t="shared" si="3"/>
        <v>7.077891900415985</v>
      </c>
      <c r="AB50" s="163">
        <v>0.0285000000149012</v>
      </c>
      <c r="AC50" s="163">
        <v>0.0282499995082617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116</v>
      </c>
      <c r="C51" s="174">
        <v>24</v>
      </c>
      <c r="D51" s="175" t="s">
        <v>3</v>
      </c>
      <c r="E51" s="176">
        <v>412.062622070313</v>
      </c>
      <c r="F51" s="177">
        <v>407.110778808594</v>
      </c>
      <c r="G51" s="177">
        <v>4.95186614990234</v>
      </c>
      <c r="H51" s="177">
        <v>70.9966201782227</v>
      </c>
      <c r="I51" s="177">
        <v>54.5209350585938</v>
      </c>
      <c r="J51" s="177">
        <f t="shared" si="0"/>
        <v>16.4756851196289</v>
      </c>
      <c r="K51" s="177">
        <v>7.73499157172092</v>
      </c>
      <c r="L51" s="178">
        <v>4.02366771675534</v>
      </c>
      <c r="M51" s="169">
        <v>0</v>
      </c>
      <c r="N51" s="158">
        <v>0</v>
      </c>
      <c r="O51" s="155">
        <f t="shared" si="1"/>
        <v>0</v>
      </c>
      <c r="P51" s="158">
        <v>0.0187500007450581</v>
      </c>
      <c r="Q51" s="158">
        <v>0.0160000007599592</v>
      </c>
      <c r="R51" s="156">
        <f t="shared" si="2"/>
        <v>0.0027499999850989013</v>
      </c>
      <c r="S51" s="170">
        <v>0</v>
      </c>
      <c r="T51" s="177">
        <v>0</v>
      </c>
      <c r="U51" s="170">
        <v>0</v>
      </c>
      <c r="V51" s="171">
        <v>0</v>
      </c>
      <c r="W51" s="172">
        <v>7.09130063124825</v>
      </c>
      <c r="X51" s="13"/>
      <c r="Y51" s="13"/>
      <c r="Z51" s="162">
        <f t="shared" si="3"/>
        <v>7.058993135691644</v>
      </c>
      <c r="AB51" s="163">
        <v>0.0187500007450581</v>
      </c>
      <c r="AC51" s="163">
        <v>0.0160000007599592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117</v>
      </c>
      <c r="C52" s="165">
        <v>24</v>
      </c>
      <c r="D52" s="166" t="s">
        <v>3</v>
      </c>
      <c r="E52" s="167">
        <v>411.935791015625</v>
      </c>
      <c r="F52" s="158">
        <v>407.015014648438</v>
      </c>
      <c r="G52" s="158">
        <v>4.92078399658203</v>
      </c>
      <c r="H52" s="158">
        <v>71.2341156005859</v>
      </c>
      <c r="I52" s="158">
        <v>54.6831932067871</v>
      </c>
      <c r="J52" s="158">
        <f t="shared" si="0"/>
        <v>16.550922393798793</v>
      </c>
      <c r="K52" s="158">
        <v>7.8177755135598</v>
      </c>
      <c r="L52" s="168">
        <v>3.99847964655339</v>
      </c>
      <c r="M52" s="169">
        <v>0</v>
      </c>
      <c r="N52" s="158">
        <v>0</v>
      </c>
      <c r="O52" s="155">
        <f t="shared" si="1"/>
        <v>0</v>
      </c>
      <c r="P52" s="158">
        <v>0.0310000013560057</v>
      </c>
      <c r="Q52" s="158">
        <v>0.0280000008642673</v>
      </c>
      <c r="R52" s="156">
        <f t="shared" si="2"/>
        <v>0.003000000491738399</v>
      </c>
      <c r="S52" s="157">
        <v>0</v>
      </c>
      <c r="T52" s="158">
        <v>0</v>
      </c>
      <c r="U52" s="170">
        <v>0</v>
      </c>
      <c r="V52" s="171">
        <v>0</v>
      </c>
      <c r="W52" s="172">
        <v>7.12032678920651</v>
      </c>
      <c r="X52" s="13"/>
      <c r="Y52" s="13"/>
      <c r="Z52" s="162">
        <f t="shared" si="3"/>
        <v>7.087001073142005</v>
      </c>
      <c r="AB52" s="163">
        <v>0.0310000013560057</v>
      </c>
      <c r="AC52" s="163">
        <v>0.0280000008642673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118</v>
      </c>
      <c r="C53" s="165">
        <v>24</v>
      </c>
      <c r="D53" s="166" t="s">
        <v>3</v>
      </c>
      <c r="E53" s="167">
        <v>427.687622070313</v>
      </c>
      <c r="F53" s="158">
        <v>422.561889648438</v>
      </c>
      <c r="G53" s="158">
        <v>5.12574100494385</v>
      </c>
      <c r="H53" s="158">
        <v>70.7590866088867</v>
      </c>
      <c r="I53" s="158">
        <v>54.1992225646973</v>
      </c>
      <c r="J53" s="158">
        <f t="shared" si="0"/>
        <v>16.559864044189403</v>
      </c>
      <c r="K53" s="158">
        <v>7.8034041244951</v>
      </c>
      <c r="L53" s="168">
        <v>4.07240037075488</v>
      </c>
      <c r="M53" s="169">
        <v>0</v>
      </c>
      <c r="N53" s="158">
        <v>0</v>
      </c>
      <c r="O53" s="155">
        <f t="shared" si="1"/>
        <v>0</v>
      </c>
      <c r="P53" s="158">
        <v>0.0247499998658895</v>
      </c>
      <c r="Q53" s="158">
        <v>0.0175000000745058</v>
      </c>
      <c r="R53" s="156">
        <f t="shared" si="2"/>
        <v>0.007249999791383702</v>
      </c>
      <c r="S53" s="157">
        <v>0</v>
      </c>
      <c r="T53" s="158">
        <v>0</v>
      </c>
      <c r="U53" s="170">
        <v>0</v>
      </c>
      <c r="V53" s="171">
        <v>0</v>
      </c>
      <c r="W53" s="172">
        <v>7.39393391877518</v>
      </c>
      <c r="X53" s="13"/>
      <c r="Y53" s="13"/>
      <c r="Z53" s="162">
        <f t="shared" si="3"/>
        <v>7.360259587207331</v>
      </c>
      <c r="AB53" s="163">
        <v>0.0247499998658895</v>
      </c>
      <c r="AC53" s="163">
        <v>0.0175000000745058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119</v>
      </c>
      <c r="C54" s="174">
        <v>24</v>
      </c>
      <c r="D54" s="175" t="s">
        <v>3</v>
      </c>
      <c r="E54" s="176">
        <v>409.242431640625</v>
      </c>
      <c r="F54" s="177">
        <v>404.452789306641</v>
      </c>
      <c r="G54" s="177">
        <v>4.78963565826416</v>
      </c>
      <c r="H54" s="177">
        <v>70.9178009033203</v>
      </c>
      <c r="I54" s="177">
        <v>54.0659027099609</v>
      </c>
      <c r="J54" s="177">
        <f t="shared" si="0"/>
        <v>16.851898193359396</v>
      </c>
      <c r="K54" s="177">
        <v>7.77360073846051</v>
      </c>
      <c r="L54" s="178">
        <v>4.06098956685127</v>
      </c>
      <c r="M54" s="169">
        <v>0</v>
      </c>
      <c r="N54" s="158">
        <v>0</v>
      </c>
      <c r="O54" s="155">
        <f t="shared" si="1"/>
        <v>0</v>
      </c>
      <c r="P54" s="158">
        <v>0.022749999538064</v>
      </c>
      <c r="Q54" s="158">
        <v>0.017000000923872</v>
      </c>
      <c r="R54" s="156">
        <f t="shared" si="2"/>
        <v>0.0057499986141919986</v>
      </c>
      <c r="S54" s="170">
        <v>0</v>
      </c>
      <c r="T54" s="177">
        <v>0</v>
      </c>
      <c r="U54" s="170">
        <v>0</v>
      </c>
      <c r="V54" s="171">
        <v>0</v>
      </c>
      <c r="W54" s="172">
        <v>7.18758055436482</v>
      </c>
      <c r="X54" s="13"/>
      <c r="Y54" s="13"/>
      <c r="Z54" s="162">
        <f t="shared" si="3"/>
        <v>7.15546813085534</v>
      </c>
      <c r="AB54" s="163">
        <v>0.022749999538064</v>
      </c>
      <c r="AC54" s="163">
        <v>0.017000000923872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120</v>
      </c>
      <c r="C55" s="165">
        <v>24</v>
      </c>
      <c r="D55" s="166" t="s">
        <v>3</v>
      </c>
      <c r="E55" s="167">
        <v>405.371795654297</v>
      </c>
      <c r="F55" s="158">
        <v>400.525695800781</v>
      </c>
      <c r="G55" s="158">
        <v>4.84609603881836</v>
      </c>
      <c r="H55" s="158">
        <v>71.0130462646484</v>
      </c>
      <c r="I55" s="158">
        <v>53.786190032959</v>
      </c>
      <c r="J55" s="158">
        <f t="shared" si="0"/>
        <v>17.226856231689396</v>
      </c>
      <c r="K55" s="158">
        <v>7.74909978415357</v>
      </c>
      <c r="L55" s="168">
        <v>4.07441400627915</v>
      </c>
      <c r="M55" s="169">
        <v>0</v>
      </c>
      <c r="N55" s="158">
        <v>0</v>
      </c>
      <c r="O55" s="155">
        <f t="shared" si="1"/>
        <v>0</v>
      </c>
      <c r="P55" s="158">
        <v>0.0120000001043081</v>
      </c>
      <c r="Q55" s="158">
        <v>0.00800000037997961</v>
      </c>
      <c r="R55" s="156">
        <f t="shared" si="2"/>
        <v>0.00399999972432849</v>
      </c>
      <c r="S55" s="157">
        <v>0</v>
      </c>
      <c r="T55" s="158">
        <v>0</v>
      </c>
      <c r="U55" s="170">
        <v>0</v>
      </c>
      <c r="V55" s="171">
        <v>0</v>
      </c>
      <c r="W55" s="172">
        <v>7.27538428357147</v>
      </c>
      <c r="X55" s="13"/>
      <c r="Y55" s="13"/>
      <c r="Z55" s="162">
        <f t="shared" si="3"/>
        <v>7.243934891758251</v>
      </c>
      <c r="AB55" s="163">
        <v>0.0120000001043081</v>
      </c>
      <c r="AC55" s="163">
        <v>0.00800000037997961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121</v>
      </c>
      <c r="C56" s="165">
        <v>24</v>
      </c>
      <c r="D56" s="166" t="s">
        <v>3</v>
      </c>
      <c r="E56" s="167">
        <v>384.089080810547</v>
      </c>
      <c r="F56" s="158">
        <v>379.510803222656</v>
      </c>
      <c r="G56" s="158">
        <v>4.57828521728516</v>
      </c>
      <c r="H56" s="158">
        <v>71.3480529785156</v>
      </c>
      <c r="I56" s="158">
        <v>54.7268562316895</v>
      </c>
      <c r="J56" s="158">
        <f t="shared" si="0"/>
        <v>16.621196746826094</v>
      </c>
      <c r="K56" s="158">
        <v>7.92796446963165</v>
      </c>
      <c r="L56" s="168">
        <v>3.91697420828387</v>
      </c>
      <c r="M56" s="169">
        <v>0</v>
      </c>
      <c r="N56" s="158">
        <v>0</v>
      </c>
      <c r="O56" s="155">
        <f t="shared" si="1"/>
        <v>0</v>
      </c>
      <c r="P56" s="158">
        <v>0.0337500013411045</v>
      </c>
      <c r="Q56" s="158">
        <v>0.0287500005215406</v>
      </c>
      <c r="R56" s="156">
        <f t="shared" si="2"/>
        <v>0.0050000008195639</v>
      </c>
      <c r="S56" s="157">
        <v>0</v>
      </c>
      <c r="T56" s="158">
        <v>0</v>
      </c>
      <c r="U56" s="170">
        <v>0</v>
      </c>
      <c r="V56" s="171">
        <v>0</v>
      </c>
      <c r="W56" s="172">
        <v>6.66694744981507</v>
      </c>
      <c r="X56" s="13"/>
      <c r="Y56" s="13"/>
      <c r="Z56" s="162">
        <f t="shared" si="3"/>
        <v>6.634574919800961</v>
      </c>
      <c r="AB56" s="163">
        <v>0.0337500013411045</v>
      </c>
      <c r="AC56" s="163">
        <v>0.0287500005215406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>
      <c r="B57" s="164" t="s">
        <v>122</v>
      </c>
      <c r="C57" s="165">
        <v>24</v>
      </c>
      <c r="D57" s="166" t="s">
        <v>3</v>
      </c>
      <c r="E57" s="167">
        <v>365.975372314453</v>
      </c>
      <c r="F57" s="158">
        <v>361.633636474609</v>
      </c>
      <c r="G57" s="158">
        <v>4.34174251556396</v>
      </c>
      <c r="H57" s="158">
        <v>69.9994430541992</v>
      </c>
      <c r="I57" s="158">
        <v>54.0242958068848</v>
      </c>
      <c r="J57" s="158">
        <f t="shared" si="0"/>
        <v>15.975147247314403</v>
      </c>
      <c r="K57" s="158">
        <v>7.82173653460166</v>
      </c>
      <c r="L57" s="168">
        <v>3.79297091022187</v>
      </c>
      <c r="M57" s="169">
        <v>0</v>
      </c>
      <c r="N57" s="158">
        <v>0</v>
      </c>
      <c r="O57" s="155">
        <f t="shared" si="1"/>
        <v>0</v>
      </c>
      <c r="P57" s="158">
        <v>0.047749999910593</v>
      </c>
      <c r="Q57" s="158">
        <v>0.0450000017881393</v>
      </c>
      <c r="R57" s="156">
        <f t="shared" si="2"/>
        <v>0.0027499981224536965</v>
      </c>
      <c r="S57" s="157">
        <v>0</v>
      </c>
      <c r="T57" s="158">
        <v>0</v>
      </c>
      <c r="U57" s="170">
        <v>0</v>
      </c>
      <c r="V57" s="171">
        <v>0</v>
      </c>
      <c r="W57" s="172">
        <v>6.11160049081316</v>
      </c>
      <c r="X57" s="13"/>
      <c r="Y57" s="13"/>
      <c r="Z57" s="162">
        <f t="shared" si="3"/>
        <v>6.081069682941184</v>
      </c>
      <c r="AB57" s="163">
        <v>0.047749999910593</v>
      </c>
      <c r="AC57" s="163">
        <v>0.0450000017881393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>
      <c r="B58" s="164" t="s">
        <v>123</v>
      </c>
      <c r="C58" s="165">
        <v>24</v>
      </c>
      <c r="D58" s="166" t="s">
        <v>124</v>
      </c>
      <c r="E58" s="167">
        <v>347.86</v>
      </c>
      <c r="F58" s="158">
        <v>343.83</v>
      </c>
      <c r="G58" s="158">
        <f>IF(AND(ISNUMBER(E58),ISNUMBER(F58)),E58-F58,"-")</f>
        <v>4.03000000000003</v>
      </c>
      <c r="H58" s="158">
        <v>67.7386016845703</v>
      </c>
      <c r="I58" s="158">
        <v>52.4946594238281</v>
      </c>
      <c r="J58" s="158">
        <f t="shared" si="0"/>
        <v>15.243942260742202</v>
      </c>
      <c r="K58" s="158">
        <v>7.97729276589313</v>
      </c>
      <c r="L58" s="168">
        <v>4.03418748845895</v>
      </c>
      <c r="M58" s="169">
        <v>0</v>
      </c>
      <c r="N58" s="158">
        <v>0</v>
      </c>
      <c r="O58" s="155">
        <f t="shared" si="1"/>
        <v>0</v>
      </c>
      <c r="P58" s="158">
        <v>0.0350000001490116</v>
      </c>
      <c r="Q58" s="158">
        <v>0.0302499998360872</v>
      </c>
      <c r="R58" s="156">
        <f t="shared" si="2"/>
        <v>0.004750000312924399</v>
      </c>
      <c r="S58" s="157">
        <v>0</v>
      </c>
      <c r="T58" s="158">
        <v>0</v>
      </c>
      <c r="U58" s="170">
        <v>0</v>
      </c>
      <c r="V58" s="171">
        <v>0</v>
      </c>
      <c r="W58" s="172">
        <v>5.54</v>
      </c>
      <c r="X58" s="13"/>
      <c r="Y58" s="13"/>
      <c r="Z58" s="162">
        <f t="shared" si="3"/>
        <v>5.514311232299807</v>
      </c>
      <c r="AB58" s="163">
        <v>0.0350000001490116</v>
      </c>
      <c r="AC58" s="163">
        <v>0.0302499998360872</v>
      </c>
      <c r="AD58" s="163">
        <v>0</v>
      </c>
      <c r="AE58" s="163">
        <v>0</v>
      </c>
      <c r="AF58" s="163">
        <v>0</v>
      </c>
      <c r="AG58" s="163"/>
    </row>
    <row r="59" spans="2:33" s="5" customFormat="1" ht="18" customHeight="1">
      <c r="B59" s="164" t="s">
        <v>125</v>
      </c>
      <c r="C59" s="165">
        <v>24</v>
      </c>
      <c r="D59" s="166" t="s">
        <v>124</v>
      </c>
      <c r="E59" s="167">
        <v>137.05</v>
      </c>
      <c r="F59" s="158">
        <v>135.34</v>
      </c>
      <c r="G59" s="158">
        <f>IF(AND(ISNUMBER(E59),ISNUMBER(F59)),E59-F59,"-")</f>
        <v>1.710000000000008</v>
      </c>
      <c r="H59" s="158">
        <v>67.8637847900391</v>
      </c>
      <c r="I59" s="158">
        <v>56.0560684204102</v>
      </c>
      <c r="J59" s="158">
        <f t="shared" si="0"/>
        <v>11.807716369628906</v>
      </c>
      <c r="K59" s="158">
        <v>4.68799756016029</v>
      </c>
      <c r="L59" s="168">
        <v>2.98010247384818</v>
      </c>
      <c r="M59" s="169">
        <v>0</v>
      </c>
      <c r="N59" s="158">
        <v>0</v>
      </c>
      <c r="O59" s="155">
        <f t="shared" si="1"/>
        <v>0</v>
      </c>
      <c r="P59" s="158">
        <v>0.0252500008791685</v>
      </c>
      <c r="Q59" s="158">
        <v>0.03125</v>
      </c>
      <c r="R59" s="156">
        <f t="shared" si="2"/>
        <v>-0.0059999991208315</v>
      </c>
      <c r="S59" s="157">
        <v>0</v>
      </c>
      <c r="T59" s="158">
        <v>0</v>
      </c>
      <c r="U59" s="170">
        <v>0</v>
      </c>
      <c r="V59" s="171">
        <v>0</v>
      </c>
      <c r="W59" s="172">
        <v>2.38</v>
      </c>
      <c r="X59" s="13"/>
      <c r="Y59" s="13"/>
      <c r="Z59" s="162">
        <f t="shared" si="3"/>
        <v>1.7141034054565427</v>
      </c>
      <c r="AB59" s="163">
        <v>0.0252500008791685</v>
      </c>
      <c r="AC59" s="163">
        <v>0.03125</v>
      </c>
      <c r="AD59" s="163">
        <v>0</v>
      </c>
      <c r="AE59" s="163">
        <v>0</v>
      </c>
      <c r="AF59" s="163">
        <v>0</v>
      </c>
      <c r="AG59" s="163"/>
    </row>
    <row r="60" spans="2:33" s="5" customFormat="1" ht="18" customHeight="1" thickBot="1">
      <c r="B60" s="173" t="s">
        <v>126</v>
      </c>
      <c r="C60" s="174">
        <v>24</v>
      </c>
      <c r="D60" s="175" t="s">
        <v>124</v>
      </c>
      <c r="E60" s="176">
        <v>191.21</v>
      </c>
      <c r="F60" s="177">
        <v>189.13</v>
      </c>
      <c r="G60" s="158">
        <f>IF(AND(ISNUMBER(E60),ISNUMBER(F60)),E60-F60,"-")</f>
        <v>2.0800000000000125</v>
      </c>
      <c r="H60" s="177">
        <v>54.001953125</v>
      </c>
      <c r="I60" s="177">
        <v>49.0127182006836</v>
      </c>
      <c r="J60" s="177">
        <f t="shared" si="0"/>
        <v>4.989234924316399</v>
      </c>
      <c r="K60" s="177">
        <v>5.57158544747669</v>
      </c>
      <c r="L60" s="178">
        <v>3.35045520616974</v>
      </c>
      <c r="M60" s="169">
        <v>0</v>
      </c>
      <c r="N60" s="158">
        <v>0</v>
      </c>
      <c r="O60" s="155">
        <f t="shared" si="1"/>
        <v>0</v>
      </c>
      <c r="P60" s="158">
        <v>0.0689999982714653</v>
      </c>
      <c r="Q60" s="158">
        <v>0.070250004529953</v>
      </c>
      <c r="R60" s="156">
        <f t="shared" si="2"/>
        <v>-0.0012500062584877014</v>
      </c>
      <c r="S60" s="170">
        <v>0</v>
      </c>
      <c r="T60" s="177">
        <v>0</v>
      </c>
      <c r="U60" s="170">
        <v>0</v>
      </c>
      <c r="V60" s="171">
        <v>0</v>
      </c>
      <c r="W60" s="172">
        <v>3.37</v>
      </c>
      <c r="X60" s="13"/>
      <c r="Y60" s="13"/>
      <c r="Z60" s="162">
        <f t="shared" si="3"/>
        <v>1.0559380637359617</v>
      </c>
      <c r="AB60" s="163">
        <v>0.0689999982714653</v>
      </c>
      <c r="AC60" s="163">
        <v>0.070250004529953</v>
      </c>
      <c r="AD60" s="163">
        <v>0</v>
      </c>
      <c r="AE60" s="163">
        <v>0</v>
      </c>
      <c r="AF60" s="163">
        <v>0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127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350.7539438161542</v>
      </c>
      <c r="F100" s="195">
        <f t="shared" si="9"/>
        <v>346.44858221238667</v>
      </c>
      <c r="G100" s="195">
        <f t="shared" si="9"/>
        <v>4.305361649913175</v>
      </c>
      <c r="H100" s="195">
        <f t="shared" si="9"/>
        <v>74.47049294748614</v>
      </c>
      <c r="I100" s="195">
        <f t="shared" si="9"/>
        <v>54.058554741644095</v>
      </c>
      <c r="J100" s="195">
        <f t="shared" si="9"/>
        <v>20.41193820584203</v>
      </c>
      <c r="K100" s="195">
        <f t="shared" si="9"/>
        <v>7.633212347187142</v>
      </c>
      <c r="L100" s="196">
        <f t="shared" si="9"/>
        <v>3.9440128966438364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0.03420967755899314</v>
      </c>
      <c r="Q100" s="195">
        <f t="shared" si="9"/>
        <v>0.030766129463670716</v>
      </c>
      <c r="R100" s="198">
        <f t="shared" si="9"/>
        <v>0.003443548095322426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7.545398360086888</v>
      </c>
      <c r="X100" s="13"/>
      <c r="Y100" s="13"/>
    </row>
    <row r="101" spans="1:25" s="5" customFormat="1" ht="20.25" customHeight="1" thickBot="1">
      <c r="A101" s="13"/>
      <c r="B101" s="201" t="s">
        <v>128</v>
      </c>
      <c r="C101" s="202">
        <f>SUM(C30:C99)</f>
        <v>744</v>
      </c>
      <c r="D101" s="203"/>
      <c r="E101" s="204">
        <f>IF(SUM(E30:E99)=0,"-",SUM(E30:E99))</f>
        <v>10873.37225830078</v>
      </c>
      <c r="F101" s="205">
        <f>IF(SUM(F30:F99)=0,"-",SUM(F30:F99))</f>
        <v>10739.906048583987</v>
      </c>
      <c r="G101" s="205">
        <f>IF(SUM(G30:G99)=0,"-",SUM(G30:G99))</f>
        <v>133.46621114730843</v>
      </c>
      <c r="H101" s="206" t="s">
        <v>129</v>
      </c>
      <c r="I101" s="206" t="s">
        <v>129</v>
      </c>
      <c r="J101" s="206" t="s">
        <v>129</v>
      </c>
      <c r="K101" s="206" t="s">
        <v>129</v>
      </c>
      <c r="L101" s="207" t="s">
        <v>129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1.0605000043287873</v>
      </c>
      <c r="Q101" s="202">
        <f>IF(SUM(Q30:Q99)=0,"-",SUM(Q30:Q99))</f>
        <v>0.9537500133737922</v>
      </c>
      <c r="R101" s="210">
        <f>IF(AND(ISNUMBER(P101),ISNUMBER(Q101)),P101-Q101,"-")</f>
        <v>0.10674999095499516</v>
      </c>
      <c r="S101" s="211" t="s">
        <v>129</v>
      </c>
      <c r="T101" s="205" t="s">
        <v>129</v>
      </c>
      <c r="U101" s="205" t="s">
        <v>129</v>
      </c>
      <c r="V101" s="212" t="s">
        <v>129</v>
      </c>
      <c r="W101" s="213">
        <f>SUM(W30:W99)</f>
        <v>233.90734916269352</v>
      </c>
      <c r="X101" s="13"/>
      <c r="Y101" s="13"/>
    </row>
    <row r="102" spans="2:28" s="5" customFormat="1" ht="0.75" customHeight="1" thickBot="1">
      <c r="B102" s="89">
        <f>70-COUNTIF(B30:B99,"")</f>
        <v>31</v>
      </c>
      <c r="C102" s="214">
        <f>COUNT(C30:C99)</f>
        <v>31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AVERAGE(S58:S60)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130</v>
      </c>
      <c r="C103" s="225"/>
      <c r="D103" s="222"/>
      <c r="E103" s="229" t="s">
        <v>131</v>
      </c>
      <c r="F103" s="230"/>
      <c r="G103" s="231" t="s">
        <v>132</v>
      </c>
      <c r="H103" s="232" t="s">
        <v>133</v>
      </c>
      <c r="I103" s="232" t="s">
        <v>134</v>
      </c>
      <c r="J103" s="232" t="s">
        <v>135</v>
      </c>
      <c r="K103" s="231" t="s">
        <v>136</v>
      </c>
      <c r="L103" s="233" t="s">
        <v>137</v>
      </c>
      <c r="M103" s="234" t="s">
        <v>138</v>
      </c>
      <c r="N103" s="230"/>
      <c r="O103" s="235" t="s">
        <v>139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0</v>
      </c>
      <c r="AF103" s="239"/>
      <c r="AG103" s="239">
        <v>0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140</v>
      </c>
      <c r="F104" s="241"/>
      <c r="G104" s="242">
        <v>234576.978432998</v>
      </c>
      <c r="H104" s="243">
        <v>206161.074384183</v>
      </c>
      <c r="I104" s="243">
        <v>0</v>
      </c>
      <c r="J104" s="243">
        <v>0</v>
      </c>
      <c r="K104" s="242" t="str">
        <f>IF(ISNUMBER(FIND("Двухтрубная с циркуляцией ГВС",L7)),AE103,"-")</f>
        <v>-</v>
      </c>
      <c r="L104" s="242" t="str">
        <f>IF(ISNUMBER(FIND("Двухтрубная с циркуляцией ГВС",L7)),AG103,"-")</f>
        <v>-</v>
      </c>
      <c r="M104" s="244">
        <v>5823.74740687049</v>
      </c>
      <c r="N104" s="245"/>
      <c r="O104" s="246" t="s">
        <v>129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70.1827502360393</v>
      </c>
      <c r="AF104" s="239"/>
      <c r="AG104" s="239">
        <v>58.322750180756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141</v>
      </c>
      <c r="F105" s="255"/>
      <c r="G105" s="256">
        <v>247333.862532005</v>
      </c>
      <c r="H105" s="257">
        <v>216900.988153547</v>
      </c>
      <c r="I105" s="257">
        <v>0</v>
      </c>
      <c r="J105" s="257">
        <v>0</v>
      </c>
      <c r="K105" s="256" t="str">
        <f>IF(ISNUMBER(FIND("Двухтрубная с циркуляцией ГВС",L7)),AE104,"-")</f>
        <v>-</v>
      </c>
      <c r="L105" s="256" t="str">
        <f>IF(ISNUMBER(FIND("Двухтрубная с циркуляцией ГВС",L7)),AG104,"-")</f>
        <v>-</v>
      </c>
      <c r="M105" s="258">
        <v>6171.45133221251</v>
      </c>
      <c r="N105" s="259"/>
      <c r="O105" s="260" t="s">
        <v>129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142</v>
      </c>
      <c r="C106" s="261"/>
      <c r="D106" s="261"/>
      <c r="E106" s="261"/>
      <c r="F106" s="261"/>
      <c r="G106" s="261" t="e">
        <f>24*(#REF!)-#REF!-C25*24</f>
        <v>#REF!</v>
      </c>
      <c r="H106" s="262" t="s">
        <v>143</v>
      </c>
      <c r="I106" s="262" t="s">
        <v>143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144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145</v>
      </c>
      <c r="J108" s="271"/>
      <c r="K108" s="271"/>
      <c r="L108" s="271"/>
      <c r="M108" s="271"/>
      <c r="N108" s="271"/>
      <c r="O108" s="272"/>
      <c r="P108" s="273" t="s">
        <v>146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147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148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149</v>
      </c>
      <c r="Q110" s="295"/>
      <c r="R110" s="292"/>
      <c r="S110" s="285"/>
      <c r="T110" s="296"/>
      <c r="U110" s="297" t="s">
        <v>150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151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152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153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154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155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156</v>
      </c>
      <c r="C114" s="266"/>
      <c r="D114" s="266"/>
      <c r="E114" s="266"/>
      <c r="F114" s="309" t="s">
        <v>157</v>
      </c>
      <c r="G114" s="312">
        <f>W101</f>
        <v>233.90734916269352</v>
      </c>
      <c r="H114" s="282" t="s">
        <v>92</v>
      </c>
      <c r="I114" s="266" t="s">
        <v>158</v>
      </c>
      <c r="J114" s="266"/>
      <c r="K114" s="309" t="s">
        <v>157</v>
      </c>
      <c r="L114" s="312">
        <f>G114-K113+H109</f>
        <v>233.90734916269352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156</v>
      </c>
      <c r="C115" s="266"/>
      <c r="D115" s="266"/>
      <c r="E115" s="266"/>
      <c r="F115" s="309" t="s">
        <v>159</v>
      </c>
      <c r="G115" s="312">
        <f>IF(ISNUMBER(R101),R101,0)</f>
        <v>0.10674999095499516</v>
      </c>
      <c r="H115" s="320" t="s">
        <v>91</v>
      </c>
      <c r="I115" s="266" t="s">
        <v>158</v>
      </c>
      <c r="J115" s="266"/>
      <c r="K115" s="309" t="s">
        <v>159</v>
      </c>
      <c r="L115" s="312">
        <f>IF(ISNUMBER(R101),R101+H110,0)</f>
        <v>0.10674999095499516</v>
      </c>
      <c r="M115" s="320" t="s">
        <v>91</v>
      </c>
      <c r="O115" s="319"/>
      <c r="P115" s="294" t="s">
        <v>149</v>
      </c>
      <c r="Q115" s="319"/>
      <c r="R115" s="306"/>
      <c r="S115" s="306"/>
      <c r="T115" s="306"/>
      <c r="U115" s="297" t="s">
        <v>160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3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2022-04-23T19:17:55Z</dcterms:modified>
  <cp:category/>
  <cp:version/>
  <cp:contentType/>
  <cp:contentStatus/>
</cp:coreProperties>
</file>